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7140" windowHeight="6600" activeTab="0"/>
  </bookViews>
  <sheets>
    <sheet name="Bearwald" sheetId="1" r:id="rId1"/>
  </sheets>
  <definedNames/>
  <calcPr fullCalcOnLoad="1"/>
</workbook>
</file>

<file path=xl/comments1.xml><?xml version="1.0" encoding="utf-8"?>
<comments xmlns="http://schemas.openxmlformats.org/spreadsheetml/2006/main">
  <authors>
    <author>dzm45q</author>
  </authors>
  <commentList>
    <comment ref="D11" authorId="0">
      <text>
        <r>
          <rPr>
            <b/>
            <sz val="8"/>
            <rFont val="Tahoma"/>
            <family val="2"/>
          </rPr>
          <t xml:space="preserve">Effective distance : </t>
        </r>
        <r>
          <rPr>
            <sz val="8"/>
            <rFont val="Tahoma"/>
            <family val="0"/>
          </rPr>
          <t>C'est la distance entre l'axe de rotation du bras et la pointe de lecture.</t>
        </r>
      </text>
    </comment>
    <comment ref="D8" authorId="0">
      <text>
        <r>
          <rPr>
            <b/>
            <sz val="8"/>
            <rFont val="Tahoma"/>
            <family val="2"/>
          </rPr>
          <t xml:space="preserve">Null point 1 : </t>
        </r>
        <r>
          <rPr>
            <sz val="8"/>
            <rFont val="Tahoma"/>
            <family val="0"/>
          </rPr>
          <t>Sur ce rayon, la lecture est supposée parfaite.La pointe est tangente au sillon.</t>
        </r>
      </text>
    </comment>
    <comment ref="D9" authorId="0">
      <text>
        <r>
          <rPr>
            <b/>
            <sz val="8"/>
            <rFont val="Tahoma"/>
            <family val="2"/>
          </rPr>
          <t xml:space="preserve">Null point 2: </t>
        </r>
        <r>
          <rPr>
            <sz val="8"/>
            <rFont val="Tahoma"/>
            <family val="0"/>
          </rPr>
          <t>Sur ce rayon, la lecture est supposée parfaite.La pointe est tangente au sillon.</t>
        </r>
      </text>
    </comment>
    <comment ref="D7" authorId="0">
      <text>
        <r>
          <rPr>
            <sz val="8"/>
            <rFont val="Tahoma"/>
            <family val="0"/>
          </rPr>
          <t>Rayon a partir duquel commence la zone a lire.</t>
        </r>
      </text>
    </comment>
    <comment ref="D6" authorId="0">
      <text>
        <r>
          <rPr>
            <sz val="8"/>
            <rFont val="Tahoma"/>
            <family val="0"/>
          </rPr>
          <t>Rayon auquel fini la zone a lire.</t>
        </r>
      </text>
    </comment>
    <comment ref="D12" authorId="0">
      <text>
        <r>
          <rPr>
            <b/>
            <sz val="8"/>
            <rFont val="Tahoma"/>
            <family val="2"/>
          </rPr>
          <t xml:space="preserve">Offset Angle : </t>
        </r>
        <r>
          <rPr>
            <sz val="8"/>
            <rFont val="Tahoma"/>
            <family val="0"/>
          </rPr>
          <t>C'est l'angle entre l'axe du stylet de la cellule et la droite passant par la pointe de lecture et le pivot du bras.
C'est pour cela que SME fait des bras en J ou S et que Rega tourne le porte cellule au bout de son bras droit.</t>
        </r>
      </text>
    </comment>
    <comment ref="D14" authorId="0">
      <text>
        <r>
          <rPr>
            <sz val="8"/>
            <rFont val="Tahoma"/>
            <family val="0"/>
          </rPr>
          <t xml:space="preserve">C'est la distance entre l'axe de rotation du plateau et l'axe de pivotement du bras.
</t>
        </r>
      </text>
    </comment>
    <comment ref="D15" authorId="0">
      <text>
        <r>
          <rPr>
            <b/>
            <sz val="8"/>
            <rFont val="Tahoma"/>
            <family val="0"/>
          </rPr>
          <t xml:space="preserve">Overhang :
</t>
        </r>
        <r>
          <rPr>
            <sz val="8"/>
            <rFont val="Tahoma"/>
            <family val="0"/>
          </rPr>
          <t>C'est la difference entre le rayon effectif de lecture et la distance d'installation.
Visuellement, c'est aussi la distance entre la pointe de lecture et l'axe plateau quand la pointe est sur le rayon axe plateau/axe pivot de bras.</t>
        </r>
      </text>
    </comment>
    <comment ref="D17" authorId="0">
      <text>
        <r>
          <rPr>
            <sz val="8"/>
            <rFont val="Tahoma"/>
            <family val="0"/>
          </rPr>
          <t>C'est le rayon, entre les 2 null point, ou l'erreur angulaire de lecture est la plus grande.</t>
        </r>
      </text>
    </comment>
    <comment ref="E12" authorId="0">
      <text>
        <r>
          <rPr>
            <b/>
            <sz val="8"/>
            <rFont val="Tahoma"/>
            <family val="2"/>
          </rPr>
          <t xml:space="preserve">Offset Angle : </t>
        </r>
        <r>
          <rPr>
            <sz val="8"/>
            <rFont val="Tahoma"/>
            <family val="0"/>
          </rPr>
          <t>C'est l'angle entre l'axe du stylet de la cellule et la droite passant par la pointe de lecture et le pivot du bras.
C'est pour cela que SME fait des bras en J ou S et que Rega tourne le porte cellule au bout de son bras droit.</t>
        </r>
      </text>
    </comment>
    <comment ref="E8" authorId="0">
      <text>
        <r>
          <rPr>
            <b/>
            <sz val="8"/>
            <rFont val="Tahoma"/>
            <family val="2"/>
          </rPr>
          <t xml:space="preserve">Null point 1 : </t>
        </r>
        <r>
          <rPr>
            <sz val="8"/>
            <rFont val="Tahoma"/>
            <family val="0"/>
          </rPr>
          <t>Sur ce rayon, la lecture est supposée parfaite.La pointe est tangente au sillon.</t>
        </r>
      </text>
    </comment>
    <comment ref="E9" authorId="0">
      <text>
        <r>
          <rPr>
            <b/>
            <sz val="8"/>
            <rFont val="Tahoma"/>
            <family val="2"/>
          </rPr>
          <t xml:space="preserve">Null point 2: </t>
        </r>
        <r>
          <rPr>
            <sz val="8"/>
            <rFont val="Tahoma"/>
            <family val="0"/>
          </rPr>
          <t>Sur ce rayon, la lecture est supposée parfaite.La pointe est tangente au sillon.</t>
        </r>
      </text>
    </comment>
    <comment ref="E13" authorId="0">
      <text>
        <r>
          <rPr>
            <b/>
            <sz val="8"/>
            <rFont val="Tahoma"/>
            <family val="2"/>
          </rPr>
          <t xml:space="preserve">Linear Offset : </t>
        </r>
        <r>
          <rPr>
            <sz val="8"/>
            <rFont val="Tahoma"/>
            <family val="2"/>
          </rPr>
          <t>Je ne sais pas encore a quoi ca sert en dehors des calculs...</t>
        </r>
        <r>
          <rPr>
            <sz val="8"/>
            <rFont val="Tahoma"/>
            <family val="0"/>
          </rPr>
          <t xml:space="preserve">
</t>
        </r>
      </text>
    </comment>
    <comment ref="E14" authorId="0">
      <text>
        <r>
          <rPr>
            <sz val="8"/>
            <rFont val="Tahoma"/>
            <family val="0"/>
          </rPr>
          <t xml:space="preserve">C'est la distance entre l'axe de rotation du plateau et l'axe de pivotement du bras.
</t>
        </r>
      </text>
    </comment>
    <comment ref="E15" authorId="0">
      <text>
        <r>
          <rPr>
            <b/>
            <sz val="8"/>
            <rFont val="Tahoma"/>
            <family val="0"/>
          </rPr>
          <t xml:space="preserve">Overhang :
</t>
        </r>
        <r>
          <rPr>
            <sz val="8"/>
            <rFont val="Tahoma"/>
            <family val="0"/>
          </rPr>
          <t>C'est la difference entre le rayon effectif de lecture et la distance d'installation.
Visuellement, c'est aussi la distance entre la pointe de lecture et l'axe plateau quand la pointe est sur le rayon axe plateau/axe pivot de bras.</t>
        </r>
      </text>
    </comment>
    <comment ref="E17" authorId="0">
      <text>
        <r>
          <rPr>
            <sz val="8"/>
            <rFont val="Tahoma"/>
            <family val="0"/>
          </rPr>
          <t>C'est le rayon, entre les 2 null point, ou l'erreur angulaire de lecture est la plus grande.</t>
        </r>
      </text>
    </comment>
  </commentList>
</comments>
</file>

<file path=xl/sharedStrings.xml><?xml version="1.0" encoding="utf-8"?>
<sst xmlns="http://schemas.openxmlformats.org/spreadsheetml/2006/main" count="19" uniqueCount="19">
  <si>
    <t>Rayon Mini de la zone a lire</t>
  </si>
  <si>
    <t>Rayon Maxi de la zone a lire</t>
  </si>
  <si>
    <t>Rayon effectif de lecture</t>
  </si>
  <si>
    <t>La distance d'installation optimum est</t>
  </si>
  <si>
    <t>Les resultats sont en rouge.</t>
  </si>
  <si>
    <t>Remplir les valeurs blanche.</t>
  </si>
  <si>
    <t>Donc le depassement est de</t>
  </si>
  <si>
    <t>Les rayons optimums selon Bearwald sont</t>
  </si>
  <si>
    <t>Rayon de la plus gande erreur angulaire</t>
  </si>
  <si>
    <t>Quelle est l'erreur angulaire sur ce rayon ?</t>
  </si>
  <si>
    <t>L'erreur est</t>
  </si>
  <si>
    <t>Rayon</t>
  </si>
  <si>
    <t>Erreur angulaire</t>
  </si>
  <si>
    <t xml:space="preserve">donne un angle d'offset de </t>
  </si>
  <si>
    <t>COMPARAISON BEARWALD / LÖEFGREN</t>
  </si>
  <si>
    <t>Bearwald</t>
  </si>
  <si>
    <t>Löefren</t>
  </si>
  <si>
    <t>Moyenne</t>
  </si>
  <si>
    <t>Erreur moyenne sur tout le disque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</si>
</sst>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
    <numFmt numFmtId="166" formatCode="0.0000000000"/>
    <numFmt numFmtId="167" formatCode="0.0"/>
  </numFmts>
  <fonts count="11">
    <font>
      <sz val="10"/>
      <name val="Arial"/>
      <family val="0"/>
    </font>
    <font>
      <sz val="8"/>
      <name val="Arial"/>
      <family val="0"/>
    </font>
    <font>
      <sz val="10"/>
      <color indexed="10"/>
      <name val="Arial"/>
      <family val="0"/>
    </font>
    <font>
      <sz val="10"/>
      <color indexed="9"/>
      <name val="Arial"/>
      <family val="0"/>
    </font>
    <font>
      <b/>
      <sz val="14"/>
      <color indexed="22"/>
      <name val="Arial"/>
      <family val="2"/>
    </font>
    <font>
      <sz val="10"/>
      <color indexed="22"/>
      <name val="Arial"/>
      <family val="0"/>
    </font>
    <font>
      <b/>
      <sz val="10.25"/>
      <name val="Arial"/>
      <family val="0"/>
    </font>
    <font>
      <b/>
      <sz val="8.5"/>
      <name val="Arial"/>
      <family val="0"/>
    </font>
    <font>
      <sz val="8"/>
      <name val="Tahoma"/>
      <family val="0"/>
    </font>
    <font>
      <b/>
      <sz val="8"/>
      <name val="Tahoma"/>
      <family val="0"/>
    </font>
    <font>
      <b/>
      <sz val="8"/>
      <name val="Arial"/>
      <family val="2"/>
    </font>
  </fonts>
  <fills count="3">
    <fill>
      <patternFill/>
    </fill>
    <fill>
      <patternFill patternType="gray125"/>
    </fill>
    <fill>
      <patternFill patternType="solid">
        <fgColor indexed="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2" borderId="0" xfId="0" applyFill="1" applyAlignment="1">
      <alignment/>
    </xf>
    <xf numFmtId="0" fontId="5" fillId="2" borderId="0" xfId="0" applyFont="1" applyFill="1" applyAlignment="1">
      <alignment/>
    </xf>
    <xf numFmtId="0" fontId="5" fillId="2" borderId="0" xfId="0" applyFont="1" applyFill="1" applyAlignment="1">
      <alignment horizontal="center"/>
    </xf>
    <xf numFmtId="0" fontId="0" fillId="0" borderId="0" xfId="0" applyFont="1" applyFill="1" applyAlignment="1">
      <alignment/>
    </xf>
    <xf numFmtId="164" fontId="5" fillId="2" borderId="0" xfId="0" applyNumberFormat="1" applyFont="1" applyFill="1" applyAlignment="1">
      <alignment/>
    </xf>
    <xf numFmtId="164" fontId="2" fillId="2" borderId="0" xfId="0" applyNumberFormat="1" applyFont="1" applyFill="1" applyAlignment="1">
      <alignment/>
    </xf>
    <xf numFmtId="0" fontId="5" fillId="2" borderId="0" xfId="0" applyFont="1" applyFill="1" applyAlignment="1">
      <alignment horizontal="right"/>
    </xf>
    <xf numFmtId="164" fontId="0" fillId="0" borderId="0" xfId="0" applyNumberFormat="1" applyAlignment="1">
      <alignment/>
    </xf>
    <xf numFmtId="0" fontId="3" fillId="2" borderId="0" xfId="0" applyFont="1" applyFill="1" applyAlignment="1">
      <alignment/>
    </xf>
    <xf numFmtId="166" fontId="0" fillId="0" borderId="0" xfId="0" applyNumberFormat="1" applyAlignment="1">
      <alignment/>
    </xf>
    <xf numFmtId="165" fontId="0" fillId="2" borderId="0" xfId="0" applyNumberFormat="1" applyFont="1" applyFill="1" applyAlignment="1">
      <alignment/>
    </xf>
    <xf numFmtId="166" fontId="0" fillId="2" borderId="0" xfId="0" applyNumberFormat="1" applyFont="1" applyFill="1" applyAlignment="1">
      <alignment/>
    </xf>
    <xf numFmtId="167" fontId="0" fillId="0" borderId="0" xfId="0" applyNumberFormat="1" applyAlignment="1">
      <alignment/>
    </xf>
    <xf numFmtId="164" fontId="0" fillId="0" borderId="0" xfId="0" applyNumberFormat="1" applyFont="1" applyFill="1" applyAlignment="1">
      <alignment/>
    </xf>
    <xf numFmtId="0" fontId="0" fillId="2" borderId="0" xfId="0" applyFont="1" applyFill="1" applyAlignment="1">
      <alignment/>
    </xf>
    <xf numFmtId="2" fontId="2" fillId="2" borderId="0" xfId="0" applyNumberFormat="1" applyFont="1" applyFill="1" applyAlignment="1">
      <alignment/>
    </xf>
    <xf numFmtId="2" fontId="0" fillId="2" borderId="0" xfId="0" applyNumberFormat="1" applyFill="1" applyAlignment="1">
      <alignment/>
    </xf>
    <xf numFmtId="0" fontId="2" fillId="2" borderId="0" xfId="0" applyFont="1" applyFill="1" applyAlignment="1">
      <alignment/>
    </xf>
    <xf numFmtId="2" fontId="3" fillId="2" borderId="0" xfId="0" applyNumberFormat="1" applyFont="1" applyFill="1" applyAlignment="1" applyProtection="1">
      <alignment/>
      <protection locked="0"/>
    </xf>
    <xf numFmtId="0" fontId="5" fillId="2" borderId="0" xfId="0" applyFont="1" applyFill="1" applyAlignment="1">
      <alignment horizontal="right"/>
    </xf>
    <xf numFmtId="0" fontId="4" fillId="2" borderId="0" xfId="0" applyFont="1" applyFill="1" applyAlignment="1">
      <alignment horizontal="center"/>
    </xf>
    <xf numFmtId="164" fontId="3" fillId="2" borderId="0" xfId="0" applyNumberFormat="1" applyFont="1" applyFill="1" applyAlignment="1" applyProtection="1">
      <alignment horizontal="center"/>
      <protection locked="0"/>
    </xf>
    <xf numFmtId="2" fontId="3" fillId="2" borderId="0" xfId="0" applyNumberFormat="1" applyFont="1" applyFill="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Erreur angulaire en fonction du rayon</a:t>
            </a:r>
          </a:p>
        </c:rich>
      </c:tx>
      <c:layout/>
      <c:spPr>
        <a:noFill/>
        <a:ln>
          <a:noFill/>
        </a:ln>
      </c:spPr>
    </c:title>
    <c:plotArea>
      <c:layout>
        <c:manualLayout>
          <c:xMode val="edge"/>
          <c:yMode val="edge"/>
          <c:x val="0"/>
          <c:y val="0.09525"/>
          <c:w val="0.98175"/>
          <c:h val="0.89625"/>
        </c:manualLayout>
      </c:layout>
      <c:lineChart>
        <c:grouping val="standard"/>
        <c:varyColors val="0"/>
        <c:ser>
          <c:idx val="0"/>
          <c:order val="0"/>
          <c:tx>
            <c:v>Bearwald</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Bearwald!$A$100:$A$200</c:f>
              <c:numCache/>
            </c:numRef>
          </c:cat>
          <c:val>
            <c:numRef>
              <c:f>Bearwald!$C$100:$C$200</c:f>
              <c:numCache/>
            </c:numRef>
          </c:val>
          <c:smooth val="0"/>
        </c:ser>
        <c:ser>
          <c:idx val="1"/>
          <c:order val="1"/>
          <c:tx>
            <c:v>Löfgren</c:v>
          </c:tx>
          <c:extLst>
            <c:ext xmlns:c14="http://schemas.microsoft.com/office/drawing/2007/8/2/chart" uri="{6F2FDCE9-48DA-4B69-8628-5D25D57E5C99}">
              <c14:invertSolidFillFmt>
                <c14:spPr>
                  <a:solidFill>
                    <a:srgbClr val="000000"/>
                  </a:solidFill>
                </c14:spPr>
              </c14:invertSolidFillFmt>
            </c:ext>
          </c:extLst>
          <c:marker>
            <c:symbol val="none"/>
          </c:marker>
          <c:val>
            <c:numRef>
              <c:f>Bearwald!$D$100:$D$200</c:f>
              <c:numCache/>
            </c:numRef>
          </c:val>
          <c:smooth val="0"/>
        </c:ser>
        <c:axId val="10588129"/>
        <c:axId val="28184298"/>
      </c:lineChart>
      <c:catAx>
        <c:axId val="10588129"/>
        <c:scaling>
          <c:orientation val="minMax"/>
        </c:scaling>
        <c:axPos val="b"/>
        <c:title>
          <c:tx>
            <c:rich>
              <a:bodyPr vert="horz" rot="0" anchor="ctr"/>
              <a:lstStyle/>
              <a:p>
                <a:pPr algn="ctr">
                  <a:defRPr/>
                </a:pPr>
                <a:r>
                  <a:rPr lang="en-US" cap="none" sz="850" b="1" i="0" u="none" baseline="0">
                    <a:latin typeface="Arial"/>
                    <a:ea typeface="Arial"/>
                    <a:cs typeface="Arial"/>
                  </a:rPr>
                  <a:t>Rayon en mm</a:t>
                </a:r>
              </a:p>
            </c:rich>
          </c:tx>
          <c:layout>
            <c:manualLayout>
              <c:xMode val="factor"/>
              <c:yMode val="factor"/>
              <c:x val="0.1215"/>
              <c:y val="0.10625"/>
            </c:manualLayout>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28184298"/>
        <c:crosses val="autoZero"/>
        <c:auto val="1"/>
        <c:lblOffset val="0"/>
        <c:tickLblSkip val="5"/>
        <c:noMultiLvlLbl val="0"/>
      </c:catAx>
      <c:valAx>
        <c:axId val="28184298"/>
        <c:scaling>
          <c:orientation val="minMax"/>
          <c:max val="2.5"/>
          <c:min val="-1.5"/>
        </c:scaling>
        <c:axPos val="l"/>
        <c:title>
          <c:tx>
            <c:rich>
              <a:bodyPr vert="horz" rot="0" anchor="ctr"/>
              <a:lstStyle/>
              <a:p>
                <a:pPr algn="ctr">
                  <a:defRPr/>
                </a:pPr>
                <a:r>
                  <a:rPr lang="en-US" cap="none" sz="850" b="1" i="0" u="none" baseline="0">
                    <a:latin typeface="Arial"/>
                    <a:ea typeface="Arial"/>
                    <a:cs typeface="Arial"/>
                  </a:rPr>
                  <a:t>Erreur en degrés</a:t>
                </a:r>
              </a:p>
            </c:rich>
          </c:tx>
          <c:layout>
            <c:manualLayout>
              <c:xMode val="factor"/>
              <c:yMode val="factor"/>
              <c:x val="0.016"/>
              <c:y val="0.14725"/>
            </c:manualLayout>
          </c:layout>
          <c:overlay val="0"/>
          <c:spPr>
            <a:noFill/>
            <a:ln>
              <a:noFill/>
            </a:ln>
          </c:spPr>
        </c:title>
        <c:majorGridlines/>
        <c:delete val="0"/>
        <c:numFmt formatCode="0.0" sourceLinked="0"/>
        <c:majorTickMark val="out"/>
        <c:minorTickMark val="none"/>
        <c:tickLblPos val="nextTo"/>
        <c:crossAx val="10588129"/>
        <c:crossesAt val="1"/>
        <c:crossBetween val="between"/>
        <c:dispUnits/>
      </c:valAx>
      <c:spPr>
        <a:solidFill>
          <a:srgbClr val="C0C0C0"/>
        </a:solidFill>
        <a:ln w="12700">
          <a:solidFill>
            <a:srgbClr val="808080"/>
          </a:solidFill>
        </a:ln>
      </c:spPr>
    </c:plotArea>
    <c:legend>
      <c:legendPos val="t"/>
      <c:layout>
        <c:manualLayout>
          <c:xMode val="edge"/>
          <c:yMode val="edge"/>
          <c:x val="0.8325"/>
          <c:y val="0.03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9525</xdr:rowOff>
    </xdr:from>
    <xdr:to>
      <xdr:col>7</xdr:col>
      <xdr:colOff>0</xdr:colOff>
      <xdr:row>41</xdr:row>
      <xdr:rowOff>85725</xdr:rowOff>
    </xdr:to>
    <xdr:graphicFrame>
      <xdr:nvGraphicFramePr>
        <xdr:cNvPr id="1" name="Chart 2"/>
        <xdr:cNvGraphicFramePr/>
      </xdr:nvGraphicFramePr>
      <xdr:xfrm>
        <a:off x="0" y="3476625"/>
        <a:ext cx="5772150"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2"/>
  <sheetViews>
    <sheetView tabSelected="1" workbookViewId="0" topLeftCell="A1">
      <selection activeCell="I32" sqref="I32"/>
    </sheetView>
  </sheetViews>
  <sheetFormatPr defaultColWidth="11.421875" defaultRowHeight="12.75"/>
  <cols>
    <col min="3" max="3" width="12.8515625" style="0" customWidth="1"/>
    <col min="4" max="4" width="8.57421875" style="0" customWidth="1"/>
    <col min="5" max="5" width="12.00390625" style="0" bestFit="1" customWidth="1"/>
    <col min="6" max="6" width="15.28125" style="0" customWidth="1"/>
    <col min="7" max="7" width="15.00390625" style="0" customWidth="1"/>
    <col min="8" max="8" width="13.7109375" style="0" customWidth="1"/>
  </cols>
  <sheetData>
    <row r="1" spans="1:7" ht="18">
      <c r="A1" s="21" t="s">
        <v>14</v>
      </c>
      <c r="B1" s="21"/>
      <c r="C1" s="21"/>
      <c r="D1" s="21"/>
      <c r="E1" s="21"/>
      <c r="F1" s="21"/>
      <c r="G1" s="21"/>
    </row>
    <row r="2" spans="1:7" ht="12.75">
      <c r="A2" s="1"/>
      <c r="B2" s="1"/>
      <c r="C2" s="1"/>
      <c r="D2" s="1"/>
      <c r="E2" s="1"/>
      <c r="F2" s="1"/>
      <c r="G2" s="1"/>
    </row>
    <row r="3" spans="1:7" ht="12.75">
      <c r="A3" s="9" t="s">
        <v>5</v>
      </c>
      <c r="B3" s="9"/>
      <c r="C3" s="2"/>
      <c r="D3" s="1"/>
      <c r="E3" s="1"/>
      <c r="F3" s="1"/>
      <c r="G3" s="1"/>
    </row>
    <row r="4" spans="1:7" ht="12.75">
      <c r="A4" s="18" t="s">
        <v>4</v>
      </c>
      <c r="B4" s="18"/>
      <c r="C4" s="2"/>
      <c r="D4" s="1"/>
      <c r="E4" s="2"/>
      <c r="F4" s="1"/>
      <c r="G4" s="1"/>
    </row>
    <row r="5" spans="1:7" ht="12.75">
      <c r="A5" s="2"/>
      <c r="B5" s="2"/>
      <c r="C5" s="2"/>
      <c r="D5" s="7" t="s">
        <v>15</v>
      </c>
      <c r="E5" s="3" t="s">
        <v>16</v>
      </c>
      <c r="F5" s="15"/>
      <c r="G5" s="1"/>
    </row>
    <row r="6" spans="1:7" ht="12.75">
      <c r="A6" s="20" t="s">
        <v>0</v>
      </c>
      <c r="B6" s="20"/>
      <c r="C6" s="20"/>
      <c r="D6" s="22">
        <v>60.325</v>
      </c>
      <c r="E6" s="22"/>
      <c r="F6" s="15"/>
      <c r="G6" s="1"/>
    </row>
    <row r="7" spans="1:7" ht="12.75">
      <c r="A7" s="20" t="s">
        <v>1</v>
      </c>
      <c r="B7" s="20"/>
      <c r="C7" s="20"/>
      <c r="D7" s="22">
        <v>146.05</v>
      </c>
      <c r="E7" s="22"/>
      <c r="F7" s="15"/>
      <c r="G7" s="1"/>
    </row>
    <row r="8" spans="1:7" ht="12.75">
      <c r="A8" s="20" t="s">
        <v>7</v>
      </c>
      <c r="B8" s="20"/>
      <c r="C8" s="20"/>
      <c r="D8" s="16">
        <f>(2*D6*D7)/((1+1/SQRT(2))*$D$7+(1-1/SQRT(2))*$D$6)</f>
        <v>65.99804637417564</v>
      </c>
      <c r="E8" s="6">
        <f>$E$13-SQRT($E$13^2-((3*$D$6*$D$7*($E$13*($D$6+$D$7)-$D$6*$D$7)))/($D$6^2+$D$6*$D$7+$D$7^2))</f>
        <v>70.28537741017632</v>
      </c>
      <c r="F8" s="15"/>
      <c r="G8" s="1"/>
    </row>
    <row r="9" spans="1:7" ht="12.75">
      <c r="A9" s="2"/>
      <c r="B9" s="2"/>
      <c r="C9" s="2"/>
      <c r="D9" s="16">
        <f>(2*D6*D7)/((1-1/SQRT(2))*$D$7+(1+1/SQRT(2))*$D$6)</f>
        <v>120.89147570845614</v>
      </c>
      <c r="E9" s="6">
        <f>$E$13+SQRT($E$13^2-((3*$D$6*$D$7*($E$13*($D$6+$D$7)-$D$6*$D$7)))/($D$6^2+$D$6*$D$7+$D$7^2))</f>
        <v>116.60414467245548</v>
      </c>
      <c r="F9" s="15"/>
      <c r="G9" s="1"/>
    </row>
    <row r="10" spans="1:10" ht="12.75">
      <c r="A10" s="2"/>
      <c r="B10" s="2"/>
      <c r="C10" s="2"/>
      <c r="D10" s="17"/>
      <c r="E10" s="5"/>
      <c r="F10" s="15"/>
      <c r="G10" s="15"/>
      <c r="H10" s="4"/>
      <c r="I10" s="4"/>
      <c r="J10" s="4"/>
    </row>
    <row r="11" spans="1:10" ht="12.75">
      <c r="A11" s="20" t="s">
        <v>2</v>
      </c>
      <c r="B11" s="20"/>
      <c r="C11" s="20"/>
      <c r="D11" s="23">
        <v>228.6</v>
      </c>
      <c r="E11" s="23"/>
      <c r="F11" s="15"/>
      <c r="G11" s="15"/>
      <c r="H11" s="4"/>
      <c r="I11" s="4"/>
      <c r="J11" s="4"/>
    </row>
    <row r="12" spans="1:10" ht="12.75">
      <c r="A12" s="20" t="s">
        <v>13</v>
      </c>
      <c r="B12" s="20"/>
      <c r="C12" s="20"/>
      <c r="D12" s="16">
        <f>ASIN(($D$6+$D$7)/($D$11*((((($D$6+$D$7)/2)^2)/($D$6*$D$7))+1)))*180/PI()</f>
        <v>24.12757477490697</v>
      </c>
      <c r="E12" s="6">
        <f>DEGREES(ASIN(($D$6+$D$7)/($D$11*((($D$6+$D$7)/2)^2/($D$6*$D$7)+1))))</f>
        <v>24.12757477490697</v>
      </c>
      <c r="F12" s="15"/>
      <c r="G12" s="15"/>
      <c r="H12" s="4"/>
      <c r="I12" s="4"/>
      <c r="J12" s="4"/>
    </row>
    <row r="13" spans="1:14" ht="12.75">
      <c r="A13" s="2"/>
      <c r="B13" s="2"/>
      <c r="C13" s="2"/>
      <c r="D13" s="17"/>
      <c r="E13" s="6">
        <f>$D$11*SIN(RADIANS($E$12))</f>
        <v>93.4447610413159</v>
      </c>
      <c r="F13" s="15"/>
      <c r="G13" s="15"/>
      <c r="H13" s="4"/>
      <c r="I13" s="4"/>
      <c r="J13" s="4"/>
      <c r="K13" s="4"/>
      <c r="L13" s="4"/>
      <c r="M13" s="4"/>
      <c r="N13" s="4"/>
    </row>
    <row r="14" spans="1:14" ht="12.75">
      <c r="A14" s="20" t="s">
        <v>3</v>
      </c>
      <c r="B14" s="20"/>
      <c r="C14" s="20"/>
      <c r="D14" s="16">
        <f>SQRT($D$11^2+$D$8^2-2*$D$11*$D$8*COS((90-$D$12)*PI()/180))</f>
        <v>210.4266113873214</v>
      </c>
      <c r="E14" s="6">
        <f>SQRT(($E$9*($D$11^2+$E$8^2)-$E$8*($D$11^2+$E$9^2))/($E$9-$E$8))</f>
        <v>209.91044205590552</v>
      </c>
      <c r="F14" s="15"/>
      <c r="G14" s="15"/>
      <c r="H14" s="4"/>
      <c r="I14" s="4"/>
      <c r="J14" s="4"/>
      <c r="K14" s="4"/>
      <c r="L14" s="4"/>
      <c r="M14" s="4"/>
      <c r="N14" s="4"/>
    </row>
    <row r="15" spans="1:14" ht="12.75">
      <c r="A15" s="20" t="s">
        <v>6</v>
      </c>
      <c r="B15" s="20"/>
      <c r="C15" s="20"/>
      <c r="D15" s="16">
        <f>$D$11-D14</f>
        <v>18.173388612678593</v>
      </c>
      <c r="E15" s="6">
        <f>$D$11-SQRT($D$11^2-((3*$D$6*$D$7*($E$13*($D$6+$D$7)-$D$6*$D$7)))/($D$6^2+$D$6*$D$7+$D$7^2))</f>
        <v>18.689557944094474</v>
      </c>
      <c r="F15" s="15"/>
      <c r="G15" s="15"/>
      <c r="H15" s="4"/>
      <c r="I15" s="4"/>
      <c r="J15" s="4"/>
      <c r="K15" s="4"/>
      <c r="L15" s="4"/>
      <c r="M15" s="4"/>
      <c r="N15" s="4"/>
    </row>
    <row r="16" spans="1:14" ht="12.75">
      <c r="A16" s="2"/>
      <c r="B16" s="2"/>
      <c r="C16" s="2"/>
      <c r="D16" s="17"/>
      <c r="E16" s="5"/>
      <c r="F16" s="15"/>
      <c r="G16" s="15"/>
      <c r="H16" s="4"/>
      <c r="I16" s="4"/>
      <c r="J16" s="4"/>
      <c r="K16" s="4"/>
      <c r="L16" s="4"/>
      <c r="M16" s="4"/>
      <c r="N16" s="4"/>
    </row>
    <row r="17" spans="1:14" ht="12.75">
      <c r="A17" s="20" t="s">
        <v>8</v>
      </c>
      <c r="B17" s="20"/>
      <c r="C17" s="20"/>
      <c r="D17" s="16">
        <f>SQRT((D11^2)-(D11-D15)^2)</f>
        <v>89.3230161831161</v>
      </c>
      <c r="E17" s="16">
        <f>SQRT((D11^2)-(D11-E15)^2)</f>
        <v>90.52936714621575</v>
      </c>
      <c r="F17" s="11"/>
      <c r="G17" s="15"/>
      <c r="H17" s="4"/>
      <c r="I17" s="4"/>
      <c r="J17" s="4"/>
      <c r="K17" s="4"/>
      <c r="L17" s="4"/>
      <c r="M17" s="4"/>
      <c r="N17" s="4"/>
    </row>
    <row r="18" spans="1:14" ht="12.75">
      <c r="A18" s="2"/>
      <c r="B18" s="2"/>
      <c r="C18" s="2"/>
      <c r="D18" s="17"/>
      <c r="E18" s="5"/>
      <c r="F18" s="15"/>
      <c r="G18" s="15"/>
      <c r="H18" s="4"/>
      <c r="I18" s="4"/>
      <c r="J18" s="4"/>
      <c r="K18" s="4"/>
      <c r="L18" s="4"/>
      <c r="M18" s="4"/>
      <c r="N18" s="4"/>
    </row>
    <row r="19" spans="1:10" ht="12.75">
      <c r="A19" s="20" t="s">
        <v>9</v>
      </c>
      <c r="B19" s="20"/>
      <c r="C19" s="20"/>
      <c r="D19" s="19">
        <v>89.32</v>
      </c>
      <c r="E19" s="5"/>
      <c r="F19" s="15"/>
      <c r="G19" s="15"/>
      <c r="H19" s="4"/>
      <c r="I19" s="4"/>
      <c r="J19" s="4"/>
    </row>
    <row r="20" spans="1:10" ht="12.75">
      <c r="A20" s="20" t="s">
        <v>10</v>
      </c>
      <c r="B20" s="20"/>
      <c r="C20" s="20"/>
      <c r="D20" s="6">
        <f>90-$D$12-DEGREES(ACOS(($D$19^2+$D$11^2-($D$11-$D$15)^2)/(2*$D$19*$D$11)))</f>
        <v>-1.1270628109626841</v>
      </c>
      <c r="E20" s="1"/>
      <c r="F20" s="12"/>
      <c r="G20" s="15"/>
      <c r="H20" s="4"/>
      <c r="I20" s="4"/>
      <c r="J20" s="4"/>
    </row>
    <row r="21" spans="1:10" ht="12.75">
      <c r="A21" s="20" t="s">
        <v>18</v>
      </c>
      <c r="B21" s="20"/>
      <c r="C21" s="20"/>
      <c r="D21" s="6">
        <f>C202</f>
        <v>-0.17485627182366423</v>
      </c>
      <c r="E21" s="6">
        <f>D202</f>
        <v>0.1326295687404721</v>
      </c>
      <c r="F21" s="15"/>
      <c r="G21" s="15"/>
      <c r="H21" s="4"/>
      <c r="I21" s="4"/>
      <c r="J21" s="4"/>
    </row>
    <row r="22" spans="7:10" ht="12.75">
      <c r="G22" s="4"/>
      <c r="H22" s="4"/>
      <c r="I22" s="4"/>
      <c r="J22" s="4"/>
    </row>
    <row r="23" spans="5:10" ht="12.75">
      <c r="E23" s="10"/>
      <c r="G23" s="4"/>
      <c r="H23" s="10"/>
      <c r="J23" s="4"/>
    </row>
    <row r="24" ht="12.75">
      <c r="D24" s="10"/>
    </row>
    <row r="25" ht="12.75">
      <c r="E25" s="10"/>
    </row>
    <row r="26" ht="12.75">
      <c r="F26" s="10"/>
    </row>
    <row r="27" ht="12.75">
      <c r="F27" s="10"/>
    </row>
    <row r="28" ht="12.75">
      <c r="F28" s="10"/>
    </row>
    <row r="97" ht="12.75">
      <c r="A97" s="8">
        <f>D6</f>
        <v>60.325</v>
      </c>
    </row>
    <row r="98" spans="1:2" ht="12.75">
      <c r="A98" s="8">
        <f>D7</f>
        <v>146.05</v>
      </c>
      <c r="B98">
        <f>(A98-A97)/100</f>
        <v>0.8572500000000001</v>
      </c>
    </row>
    <row r="99" spans="1:3" ht="12.75">
      <c r="A99" t="s">
        <v>11</v>
      </c>
      <c r="C99" t="s">
        <v>12</v>
      </c>
    </row>
    <row r="100" spans="1:4" ht="12.75">
      <c r="A100" s="13">
        <f>A97</f>
        <v>60.325</v>
      </c>
      <c r="C100" s="14">
        <f>90-$D$12-DEGREES(ACOS((A100^2+$D$11^2-($D$11-$D$15)^2)/(2*A100*$D$11)))</f>
        <v>0.7845430668991042</v>
      </c>
      <c r="D100" s="14">
        <f>90-$E$12-DEGREES(ACOS((A100^2+$D$11^2-($D$11-$E$15)^2)/(2*A100*$D$11)))</f>
        <v>1.2825164523590047</v>
      </c>
    </row>
    <row r="101" spans="1:4" ht="12.75">
      <c r="A101" s="13">
        <f>A100+$B$98</f>
        <v>61.18225</v>
      </c>
      <c r="C101" s="14">
        <f aca="true" t="shared" si="0" ref="C101:C164">90-$D$12-DEGREES(ACOS((A101^2+$D$11^2-($D$11-$D$15)^2)/(2*A101*$D$11)))</f>
        <v>0.6470101955589769</v>
      </c>
      <c r="D101" s="14">
        <f aca="true" t="shared" si="1" ref="D101:D164">90-$E$12-DEGREES(ACOS((A101^2+$D$11^2-($D$11-$E$15)^2)/(2*A101*$D$11)))</f>
        <v>1.1374395623465574</v>
      </c>
    </row>
    <row r="102" spans="1:4" ht="12.75">
      <c r="A102" s="13">
        <f aca="true" t="shared" si="2" ref="A102:A165">A101+$B$98</f>
        <v>62.039500000000004</v>
      </c>
      <c r="C102" s="14">
        <f t="shared" si="0"/>
        <v>0.5166904518420807</v>
      </c>
      <c r="D102" s="14">
        <f t="shared" si="1"/>
        <v>0.9998171900720934</v>
      </c>
    </row>
    <row r="103" spans="1:4" ht="12.75">
      <c r="A103" s="13">
        <f t="shared" si="2"/>
        <v>62.896750000000004</v>
      </c>
      <c r="C103" s="14">
        <f t="shared" si="0"/>
        <v>0.39327211104473747</v>
      </c>
      <c r="D103" s="14">
        <f t="shared" si="1"/>
        <v>0.8693258922059215</v>
      </c>
    </row>
    <row r="104" spans="1:4" ht="12.75">
      <c r="A104" s="13">
        <f t="shared" si="2"/>
        <v>63.754000000000005</v>
      </c>
      <c r="C104" s="14">
        <f t="shared" si="0"/>
        <v>0.27646155732001887</v>
      </c>
      <c r="D104" s="14">
        <f t="shared" si="1"/>
        <v>0.745661103662556</v>
      </c>
    </row>
    <row r="105" spans="1:4" ht="12.75">
      <c r="A105" s="13">
        <f t="shared" si="2"/>
        <v>64.61125</v>
      </c>
      <c r="C105" s="14">
        <f t="shared" si="0"/>
        <v>0.16598197002556958</v>
      </c>
      <c r="D105" s="14">
        <f t="shared" si="1"/>
        <v>0.6285357603670292</v>
      </c>
    </row>
    <row r="106" spans="1:4" ht="12.75">
      <c r="A106" s="13">
        <f t="shared" si="2"/>
        <v>65.46849999999999</v>
      </c>
      <c r="C106" s="14">
        <f t="shared" si="0"/>
        <v>0.06157212444077231</v>
      </c>
      <c r="D106" s="14">
        <f t="shared" si="1"/>
        <v>0.517679042705808</v>
      </c>
    </row>
    <row r="107" spans="1:4" ht="12.75">
      <c r="A107" s="13">
        <f t="shared" si="2"/>
        <v>66.32574999999999</v>
      </c>
      <c r="C107" s="14">
        <f t="shared" si="0"/>
        <v>-0.03701470475637336</v>
      </c>
      <c r="D107" s="14">
        <f t="shared" si="1"/>
        <v>0.4128352273227023</v>
      </c>
    </row>
    <row r="108" spans="1:4" ht="12.75">
      <c r="A108" s="13">
        <f t="shared" si="2"/>
        <v>67.18299999999998</v>
      </c>
      <c r="C108" s="14">
        <f t="shared" si="0"/>
        <v>-0.13001174751730105</v>
      </c>
      <c r="D108" s="14">
        <f t="shared" si="1"/>
        <v>0.3137626363612327</v>
      </c>
    </row>
    <row r="109" spans="1:4" ht="12.75">
      <c r="A109" s="13">
        <f t="shared" si="2"/>
        <v>68.04024999999997</v>
      </c>
      <c r="C109" s="14">
        <f t="shared" si="0"/>
        <v>-0.21763965904999338</v>
      </c>
      <c r="D109" s="14">
        <f t="shared" si="1"/>
        <v>0.2202326745072014</v>
      </c>
    </row>
    <row r="110" spans="1:4" ht="12.75">
      <c r="A110" s="13">
        <f t="shared" si="2"/>
        <v>68.89749999999997</v>
      </c>
      <c r="C110" s="14">
        <f t="shared" si="0"/>
        <v>-0.3001073651195725</v>
      </c>
      <c r="D110" s="14">
        <f t="shared" si="1"/>
        <v>0.1320289452744987</v>
      </c>
    </row>
    <row r="111" spans="1:4" ht="12.75">
      <c r="A111" s="13">
        <f t="shared" si="2"/>
        <v>69.75474999999996</v>
      </c>
      <c r="C111" s="14">
        <f t="shared" si="0"/>
        <v>-0.3776128392042466</v>
      </c>
      <c r="D111" s="14">
        <f t="shared" si="1"/>
        <v>0.048946438930570935</v>
      </c>
    </row>
    <row r="112" spans="1:4" ht="12.75">
      <c r="A112" s="13">
        <f t="shared" si="2"/>
        <v>70.61199999999995</v>
      </c>
      <c r="C112" s="14">
        <f t="shared" si="0"/>
        <v>-0.45034381790796374</v>
      </c>
      <c r="D112" s="14">
        <f t="shared" si="1"/>
        <v>-0.029209214710249398</v>
      </c>
    </row>
    <row r="113" spans="1:4" ht="12.75">
      <c r="A113" s="13">
        <f t="shared" si="2"/>
        <v>71.46924999999995</v>
      </c>
      <c r="C113" s="14">
        <f t="shared" si="0"/>
        <v>-0.5184784603443688</v>
      </c>
      <c r="D113" s="14">
        <f t="shared" si="1"/>
        <v>-0.10262243466628718</v>
      </c>
    </row>
    <row r="114" spans="1:4" ht="12.75">
      <c r="A114" s="13">
        <f t="shared" si="2"/>
        <v>72.32649999999994</v>
      </c>
      <c r="C114" s="14">
        <f t="shared" si="0"/>
        <v>-0.5821859566040075</v>
      </c>
      <c r="D114" s="14">
        <f t="shared" si="1"/>
        <v>-0.17146832373913412</v>
      </c>
    </row>
    <row r="115" spans="1:4" ht="12.75">
      <c r="A115" s="13">
        <f t="shared" si="2"/>
        <v>73.18374999999993</v>
      </c>
      <c r="C115" s="14">
        <f t="shared" si="0"/>
        <v>-0.6416270898841958</v>
      </c>
      <c r="D115" s="14">
        <f t="shared" si="1"/>
        <v>-0.23591325486920312</v>
      </c>
    </row>
    <row r="116" spans="1:4" ht="12.75">
      <c r="A116" s="13">
        <f t="shared" si="2"/>
        <v>74.04099999999993</v>
      </c>
      <c r="C116" s="14">
        <f t="shared" si="0"/>
        <v>-0.6969547563917473</v>
      </c>
      <c r="D116" s="14">
        <f t="shared" si="1"/>
        <v>-0.29611541323005497</v>
      </c>
    </row>
    <row r="117" spans="1:4" ht="12.75">
      <c r="A117" s="13">
        <f t="shared" si="2"/>
        <v>74.89824999999992</v>
      </c>
      <c r="C117" s="14">
        <f t="shared" si="0"/>
        <v>-0.748314446712186</v>
      </c>
      <c r="D117" s="14">
        <f t="shared" si="1"/>
        <v>-0.3522252979548881</v>
      </c>
    </row>
    <row r="118" spans="1:4" ht="12.75">
      <c r="A118" s="13">
        <f t="shared" si="2"/>
        <v>75.75549999999991</v>
      </c>
      <c r="C118" s="14">
        <f t="shared" si="0"/>
        <v>-0.7958446919718369</v>
      </c>
      <c r="D118" s="14">
        <f t="shared" si="1"/>
        <v>-0.40438618699762685</v>
      </c>
    </row>
    <row r="119" spans="1:4" ht="12.75">
      <c r="A119" s="13">
        <f t="shared" si="2"/>
        <v>76.6127499999999</v>
      </c>
      <c r="C119" s="14">
        <f t="shared" si="0"/>
        <v>-0.8396774777903317</v>
      </c>
      <c r="D119" s="14">
        <f t="shared" si="1"/>
        <v>-0.45273456828431335</v>
      </c>
    </row>
    <row r="120" spans="1:4" ht="12.75">
      <c r="A120" s="13">
        <f t="shared" si="2"/>
        <v>77.4699999999999</v>
      </c>
      <c r="C120" s="14">
        <f t="shared" si="0"/>
        <v>-0.8799386287311535</v>
      </c>
      <c r="D120" s="14">
        <f t="shared" si="1"/>
        <v>-0.49740054000244527</v>
      </c>
    </row>
    <row r="121" spans="1:4" ht="12.75">
      <c r="A121" s="13">
        <f t="shared" si="2"/>
        <v>78.32724999999989</v>
      </c>
      <c r="C121" s="14">
        <f t="shared" si="0"/>
        <v>-0.9167481656979959</v>
      </c>
      <c r="D121" s="14">
        <f t="shared" si="1"/>
        <v>-0.5385081826012765</v>
      </c>
    </row>
    <row r="122" spans="1:4" ht="12.75">
      <c r="A122" s="13">
        <f t="shared" si="2"/>
        <v>79.18449999999989</v>
      </c>
      <c r="C122" s="14">
        <f t="shared" si="0"/>
        <v>-0.9502206384928229</v>
      </c>
      <c r="D122" s="14">
        <f t="shared" si="1"/>
        <v>-0.5761759048318424</v>
      </c>
    </row>
    <row r="123" spans="1:4" ht="12.75">
      <c r="A123" s="13">
        <f t="shared" si="2"/>
        <v>80.04174999999988</v>
      </c>
      <c r="C123" s="14">
        <f t="shared" si="0"/>
        <v>-0.9804654355453408</v>
      </c>
      <c r="D123" s="14">
        <f t="shared" si="1"/>
        <v>-0.6105167659362962</v>
      </c>
    </row>
    <row r="124" spans="1:4" ht="12.75">
      <c r="A124" s="13">
        <f t="shared" si="2"/>
        <v>80.89899999999987</v>
      </c>
      <c r="C124" s="14">
        <f t="shared" si="0"/>
        <v>-1.0075870726371505</v>
      </c>
      <c r="D124" s="14">
        <f t="shared" si="1"/>
        <v>-0.641638775900816</v>
      </c>
    </row>
    <row r="125" spans="1:4" ht="12.75">
      <c r="A125" s="13">
        <f t="shared" si="2"/>
        <v>81.75624999999987</v>
      </c>
      <c r="C125" s="14">
        <f t="shared" si="0"/>
        <v>-1.0316854622794551</v>
      </c>
      <c r="D125" s="14">
        <f t="shared" si="1"/>
        <v>-0.6696451755115618</v>
      </c>
    </row>
    <row r="126" spans="1:4" ht="12.75">
      <c r="A126" s="13">
        <f t="shared" si="2"/>
        <v>82.61349999999986</v>
      </c>
      <c r="C126" s="14">
        <f t="shared" si="0"/>
        <v>-1.0528561652516686</v>
      </c>
      <c r="D126" s="14">
        <f t="shared" si="1"/>
        <v>-0.6946346977949247</v>
      </c>
    </row>
    <row r="127" spans="1:4" ht="12.75">
      <c r="A127" s="13">
        <f t="shared" si="2"/>
        <v>83.47074999999985</v>
      </c>
      <c r="C127" s="14">
        <f t="shared" si="0"/>
        <v>-1.071190625677005</v>
      </c>
      <c r="D127" s="14">
        <f t="shared" si="1"/>
        <v>-0.7167018122831195</v>
      </c>
    </row>
    <row r="128" spans="1:4" ht="12.75">
      <c r="A128" s="13">
        <f t="shared" si="2"/>
        <v>84.32799999999985</v>
      </c>
      <c r="C128" s="14">
        <f t="shared" si="0"/>
        <v>-1.086776390887593</v>
      </c>
      <c r="D128" s="14">
        <f t="shared" si="1"/>
        <v>-0.7359369534185021</v>
      </c>
    </row>
    <row r="129" spans="1:4" ht="12.75">
      <c r="A129" s="13">
        <f t="shared" si="2"/>
        <v>85.18524999999984</v>
      </c>
      <c r="C129" s="14">
        <f t="shared" si="0"/>
        <v>-1.0996973172249795</v>
      </c>
      <c r="D129" s="14">
        <f t="shared" si="1"/>
        <v>-0.752426734295085</v>
      </c>
    </row>
    <row r="130" spans="1:4" ht="12.75">
      <c r="A130" s="13">
        <f t="shared" si="2"/>
        <v>86.04249999999983</v>
      </c>
      <c r="C130" s="14">
        <f t="shared" si="0"/>
        <v>-1.1100337628225674</v>
      </c>
      <c r="D130" s="14">
        <f t="shared" si="1"/>
        <v>-0.7662541468336457</v>
      </c>
    </row>
    <row r="131" spans="1:4" ht="12.75">
      <c r="A131" s="13">
        <f t="shared" si="2"/>
        <v>86.89974999999983</v>
      </c>
      <c r="C131" s="14">
        <f t="shared" si="0"/>
        <v>-1.117862768327896</v>
      </c>
      <c r="D131" s="14">
        <f t="shared" si="1"/>
        <v>-0.7774987493918672</v>
      </c>
    </row>
    <row r="132" spans="1:4" ht="12.75">
      <c r="A132" s="13">
        <f t="shared" si="2"/>
        <v>87.75699999999982</v>
      </c>
      <c r="C132" s="14">
        <f t="shared" si="0"/>
        <v>-1.1232582264425162</v>
      </c>
      <c r="D132" s="14">
        <f t="shared" si="1"/>
        <v>-0.7862368427280018</v>
      </c>
    </row>
    <row r="133" spans="1:4" ht="12.75">
      <c r="A133" s="13">
        <f t="shared" si="2"/>
        <v>88.61424999999981</v>
      </c>
      <c r="C133" s="14">
        <f t="shared" si="0"/>
        <v>-1.1262910410845564</v>
      </c>
      <c r="D133" s="14">
        <f t="shared" si="1"/>
        <v>-0.7925416351591252</v>
      </c>
    </row>
    <row r="134" spans="1:4" ht="12.75">
      <c r="A134" s="13">
        <f t="shared" si="2"/>
        <v>89.4714999999998</v>
      </c>
      <c r="C134" s="14">
        <f t="shared" si="0"/>
        <v>-1.1270292769121966</v>
      </c>
      <c r="D134" s="14">
        <f t="shared" si="1"/>
        <v>-0.7964833976860888</v>
      </c>
    </row>
    <row r="135" spans="1:4" ht="12.75">
      <c r="A135" s="13">
        <f t="shared" si="2"/>
        <v>90.3287499999998</v>
      </c>
      <c r="C135" s="14">
        <f t="shared" si="0"/>
        <v>-1.1255382998879355</v>
      </c>
      <c r="D135" s="14">
        <f t="shared" si="1"/>
        <v>-0.7981296097947137</v>
      </c>
    </row>
    <row r="136" spans="1:4" ht="12.75">
      <c r="A136" s="13">
        <f t="shared" si="2"/>
        <v>91.1859999999998</v>
      </c>
      <c r="C136" s="14">
        <f t="shared" si="0"/>
        <v>-1.1218809095071407</v>
      </c>
      <c r="D136" s="14">
        <f t="shared" si="1"/>
        <v>-0.7975450965848694</v>
      </c>
    </row>
    <row r="137" spans="1:4" ht="12.75">
      <c r="A137" s="13">
        <f t="shared" si="2"/>
        <v>92.04324999999979</v>
      </c>
      <c r="C137" s="14">
        <f t="shared" si="0"/>
        <v>-1.11611746326642</v>
      </c>
      <c r="D137" s="14">
        <f t="shared" si="1"/>
        <v>-0.794792157828013</v>
      </c>
    </row>
    <row r="138" spans="1:4" ht="12.75">
      <c r="A138" s="13">
        <f t="shared" si="2"/>
        <v>92.90049999999978</v>
      </c>
      <c r="C138" s="14">
        <f t="shared" si="0"/>
        <v>-1.1083059939009274</v>
      </c>
      <c r="D138" s="14">
        <f t="shared" si="1"/>
        <v>-0.7899306895053684</v>
      </c>
    </row>
    <row r="139" spans="1:4" ht="12.75">
      <c r="A139" s="13">
        <f t="shared" si="2"/>
        <v>93.75774999999977</v>
      </c>
      <c r="C139" s="14">
        <f t="shared" si="0"/>
        <v>-1.0985023198797705</v>
      </c>
      <c r="D139" s="14">
        <f t="shared" si="1"/>
        <v>-0.7830182983370264</v>
      </c>
    </row>
    <row r="140" spans="1:4" ht="12.75">
      <c r="A140" s="13">
        <f t="shared" si="2"/>
        <v>94.61499999999977</v>
      </c>
      <c r="C140" s="14">
        <f t="shared" si="0"/>
        <v>-1.0867601496096455</v>
      </c>
      <c r="D140" s="14">
        <f t="shared" si="1"/>
        <v>-0.7741104097716374</v>
      </c>
    </row>
    <row r="141" spans="1:4" ht="12.75">
      <c r="A141" s="13">
        <f t="shared" si="2"/>
        <v>95.47224999999976</v>
      </c>
      <c r="C141" s="14">
        <f t="shared" si="0"/>
        <v>-1.073131179763763</v>
      </c>
      <c r="D141" s="14">
        <f t="shared" si="1"/>
        <v>-0.7632603698713893</v>
      </c>
    </row>
    <row r="142" spans="1:4" ht="12.75">
      <c r="A142" s="13">
        <f t="shared" si="2"/>
        <v>96.32949999999975</v>
      </c>
      <c r="C142" s="14">
        <f t="shared" si="0"/>
        <v>-1.0576651881210637</v>
      </c>
      <c r="D142" s="14">
        <f t="shared" si="1"/>
        <v>-0.7505195414936594</v>
      </c>
    </row>
    <row r="143" spans="1:4" ht="12.75">
      <c r="A143" s="13">
        <f t="shared" si="2"/>
        <v>97.18674999999975</v>
      </c>
      <c r="C143" s="14">
        <f t="shared" si="0"/>
        <v>-1.0404101212719468</v>
      </c>
      <c r="D143" s="14">
        <f t="shared" si="1"/>
        <v>-0.7359373951401693</v>
      </c>
    </row>
    <row r="144" spans="1:4" ht="12.75">
      <c r="A144" s="13">
        <f t="shared" si="2"/>
        <v>98.04399999999974</v>
      </c>
      <c r="C144" s="14">
        <f t="shared" si="0"/>
        <v>-1.0214121775206735</v>
      </c>
      <c r="D144" s="14">
        <f t="shared" si="1"/>
        <v>-0.7195615948183445</v>
      </c>
    </row>
    <row r="145" spans="1:4" ht="12.75">
      <c r="A145" s="13">
        <f t="shared" si="2"/>
        <v>98.90124999999973</v>
      </c>
      <c r="C145" s="14">
        <f t="shared" si="0"/>
        <v>-1.000715885290063</v>
      </c>
      <c r="D145" s="14">
        <f t="shared" si="1"/>
        <v>-0.701438079232588</v>
      </c>
    </row>
    <row r="146" spans="1:4" ht="12.75">
      <c r="A146" s="13">
        <f t="shared" si="2"/>
        <v>99.75849999999973</v>
      </c>
      <c r="C146" s="14">
        <f t="shared" si="0"/>
        <v>-0.9783641773124856</v>
      </c>
      <c r="D146" s="14">
        <f t="shared" si="1"/>
        <v>-0.6816111386011698</v>
      </c>
    </row>
    <row r="147" spans="1:4" ht="12.75">
      <c r="A147" s="13">
        <f t="shared" si="2"/>
        <v>100.61574999999972</v>
      </c>
      <c r="C147" s="14">
        <f t="shared" si="0"/>
        <v>-0.9543984608700384</v>
      </c>
      <c r="D147" s="14">
        <f t="shared" si="1"/>
        <v>-0.660123487372914</v>
      </c>
    </row>
    <row r="148" spans="1:4" ht="12.75">
      <c r="A148" s="13">
        <f t="shared" si="2"/>
        <v>101.47299999999971</v>
      </c>
      <c r="C148" s="14">
        <f t="shared" si="0"/>
        <v>-0.9288586843286453</v>
      </c>
      <c r="D148" s="14">
        <f t="shared" si="1"/>
        <v>-0.6370163330977903</v>
      </c>
    </row>
    <row r="149" spans="1:4" ht="12.75">
      <c r="A149" s="13">
        <f t="shared" si="2"/>
        <v>102.33024999999971</v>
      </c>
      <c r="C149" s="14">
        <f t="shared" si="0"/>
        <v>-0.9017834001934517</v>
      </c>
      <c r="D149" s="14">
        <f t="shared" si="1"/>
        <v>-0.6123294416883596</v>
      </c>
    </row>
    <row r="150" spans="1:4" ht="12.75">
      <c r="A150" s="13">
        <f t="shared" si="2"/>
        <v>103.1874999999997</v>
      </c>
      <c r="C150" s="14">
        <f t="shared" si="0"/>
        <v>-0.873209824896577</v>
      </c>
      <c r="D150" s="14">
        <f t="shared" si="1"/>
        <v>-0.5861011992916758</v>
      </c>
    </row>
    <row r="151" spans="1:4" ht="12.75">
      <c r="A151" s="13">
        <f t="shared" si="2"/>
        <v>104.0447499999997</v>
      </c>
      <c r="C151" s="14">
        <f t="shared" si="0"/>
        <v>-0.8431738955144112</v>
      </c>
      <c r="D151" s="14">
        <f t="shared" si="1"/>
        <v>-0.5583686709763498</v>
      </c>
    </row>
    <row r="152" spans="1:4" ht="12.75">
      <c r="A152" s="13">
        <f t="shared" si="2"/>
        <v>104.90199999999969</v>
      </c>
      <c r="C152" s="14">
        <f t="shared" si="0"/>
        <v>-0.8117103235975236</v>
      </c>
      <c r="D152" s="14">
        <f t="shared" si="1"/>
        <v>-0.5291676564254857</v>
      </c>
    </row>
    <row r="153" spans="1:4" ht="12.75">
      <c r="A153" s="13">
        <f t="shared" si="2"/>
        <v>105.75924999999968</v>
      </c>
      <c r="C153" s="14">
        <f t="shared" si="0"/>
        <v>-0.7788526462839798</v>
      </c>
      <c r="D153" s="14">
        <f t="shared" si="1"/>
        <v>-0.49853274281298354</v>
      </c>
    </row>
    <row r="154" spans="1:4" ht="12.75">
      <c r="A154" s="13">
        <f t="shared" si="2"/>
        <v>106.61649999999968</v>
      </c>
      <c r="C154" s="14">
        <f t="shared" si="0"/>
        <v>-0.7446332748553459</v>
      </c>
      <c r="D154" s="14">
        <f t="shared" si="1"/>
        <v>-0.46649735502870726</v>
      </c>
    </row>
    <row r="155" spans="1:4" ht="12.75">
      <c r="A155" s="13">
        <f t="shared" si="2"/>
        <v>107.47374999999967</v>
      </c>
      <c r="C155" s="14">
        <f t="shared" si="0"/>
        <v>-0.7090835408842935</v>
      </c>
      <c r="D155" s="14">
        <f t="shared" si="1"/>
        <v>-0.43309380340718917</v>
      </c>
    </row>
    <row r="156" spans="1:4" ht="12.75">
      <c r="A156" s="13">
        <f t="shared" si="2"/>
        <v>108.33099999999966</v>
      </c>
      <c r="C156" s="14">
        <f t="shared" si="0"/>
        <v>-0.6722337401122047</v>
      </c>
      <c r="D156" s="14">
        <f t="shared" si="1"/>
        <v>-0.39835332910385546</v>
      </c>
    </row>
    <row r="157" spans="1:4" ht="12.75">
      <c r="A157" s="13">
        <f t="shared" si="2"/>
        <v>109.18824999999966</v>
      </c>
      <c r="C157" s="14">
        <f t="shared" si="0"/>
        <v>-0.6341131741868935</v>
      </c>
      <c r="D157" s="14">
        <f t="shared" si="1"/>
        <v>-0.36230614725380406</v>
      </c>
    </row>
    <row r="158" spans="1:4" ht="12.75">
      <c r="A158" s="13">
        <f t="shared" si="2"/>
        <v>110.04549999999965</v>
      </c>
      <c r="C158" s="14">
        <f t="shared" si="0"/>
        <v>-0.5947501903813759</v>
      </c>
      <c r="D158" s="14">
        <f t="shared" si="1"/>
        <v>-0.32498148803880156</v>
      </c>
    </row>
    <row r="159" spans="1:4" ht="12.75">
      <c r="A159" s="13">
        <f t="shared" si="2"/>
        <v>110.90274999999964</v>
      </c>
      <c r="C159" s="14">
        <f t="shared" si="0"/>
        <v>-0.5541722194073486</v>
      </c>
      <c r="D159" s="14">
        <f t="shared" si="1"/>
        <v>-0.2864076357803782</v>
      </c>
    </row>
    <row r="160" spans="1:4" ht="12.75">
      <c r="A160" s="13">
        <f t="shared" si="2"/>
        <v>111.75999999999964</v>
      </c>
      <c r="C160" s="14">
        <f t="shared" si="0"/>
        <v>-0.5124058114294314</v>
      </c>
      <c r="D160" s="14">
        <f t="shared" si="1"/>
        <v>-0.24661196616946768</v>
      </c>
    </row>
    <row r="161" spans="1:4" ht="12.75">
      <c r="A161" s="13">
        <f t="shared" si="2"/>
        <v>112.61724999999963</v>
      </c>
      <c r="C161" s="14">
        <f t="shared" si="0"/>
        <v>-0.46947667037956364</v>
      </c>
      <c r="D161" s="14">
        <f t="shared" si="1"/>
        <v>-0.2056209817353647</v>
      </c>
    </row>
    <row r="162" spans="1:4" ht="12.75">
      <c r="A162" s="13">
        <f t="shared" si="2"/>
        <v>113.47449999999962</v>
      </c>
      <c r="C162" s="14">
        <f t="shared" si="0"/>
        <v>-0.4254096866649064</v>
      </c>
      <c r="D162" s="14">
        <f t="shared" si="1"/>
        <v>-0.16346034565115986</v>
      </c>
    </row>
    <row r="163" spans="1:4" ht="12.75">
      <c r="A163" s="13">
        <f t="shared" si="2"/>
        <v>114.33174999999962</v>
      </c>
      <c r="C163" s="14">
        <f t="shared" si="0"/>
        <v>-0.38022896835633446</v>
      </c>
      <c r="D163" s="14">
        <f t="shared" si="1"/>
        <v>-0.1201549139659619</v>
      </c>
    </row>
    <row r="164" spans="1:4" ht="12.75">
      <c r="A164" s="13">
        <f t="shared" si="2"/>
        <v>115.18899999999961</v>
      </c>
      <c r="C164" s="14">
        <f t="shared" si="0"/>
        <v>-0.33395787093982676</v>
      </c>
      <c r="D164" s="14">
        <f t="shared" si="1"/>
        <v>-0.07572876634918657</v>
      </c>
    </row>
    <row r="165" spans="1:4" ht="12.75">
      <c r="A165" s="13">
        <f t="shared" si="2"/>
        <v>116.0462499999996</v>
      </c>
      <c r="C165" s="14">
        <f aca="true" t="shared" si="3" ref="C165:C200">90-$D$12-DEGREES(ACOS((A165^2+$D$11^2-($D$11-$D$15)^2)/(2*A165*$D$11)))</f>
        <v>-0.28661902570719633</v>
      </c>
      <c r="D165" s="14">
        <f aca="true" t="shared" si="4" ref="D165:D200">90-$E$12-DEGREES(ACOS((A165^2+$D$11^2-($D$11-$E$15)^2)/(2*A165*$D$11)))</f>
        <v>-0.030205235426464583</v>
      </c>
    </row>
    <row r="166" spans="1:4" ht="12.75">
      <c r="A166" s="13">
        <f aca="true" t="shared" si="5" ref="A166:A200">A165+$B$98</f>
        <v>116.9034999999996</v>
      </c>
      <c r="C166" s="14">
        <f t="shared" si="3"/>
        <v>-0.23823436685876231</v>
      </c>
      <c r="D166" s="14">
        <f t="shared" si="4"/>
        <v>0.016393065217712888</v>
      </c>
    </row>
    <row r="167" spans="1:4" ht="12.75">
      <c r="A167" s="13">
        <f t="shared" si="5"/>
        <v>117.76074999999959</v>
      </c>
      <c r="C167" s="14">
        <f t="shared" si="3"/>
        <v>-0.18882515738582129</v>
      </c>
      <c r="D167" s="14">
        <f t="shared" si="4"/>
        <v>0.0640442143003952</v>
      </c>
    </row>
    <row r="168" spans="1:4" ht="12.75">
      <c r="A168" s="13">
        <f t="shared" si="5"/>
        <v>118.61799999999958</v>
      </c>
      <c r="C168" s="14">
        <f t="shared" si="3"/>
        <v>-0.13841201379615597</v>
      </c>
      <c r="D168" s="14">
        <f t="shared" si="4"/>
        <v>0.11272695729746829</v>
      </c>
    </row>
    <row r="169" spans="1:4" ht="12.75">
      <c r="A169" s="13">
        <f t="shared" si="5"/>
        <v>119.47524999999958</v>
      </c>
      <c r="C169" s="14">
        <f t="shared" si="3"/>
        <v>-0.08701492974340397</v>
      </c>
      <c r="D169" s="14">
        <f t="shared" si="4"/>
        <v>0.1624206820354317</v>
      </c>
    </row>
    <row r="170" spans="1:4" ht="12.75">
      <c r="A170" s="13">
        <f t="shared" si="5"/>
        <v>120.33249999999957</v>
      </c>
      <c r="C170" s="14">
        <f t="shared" si="3"/>
        <v>-0.034653298615978656</v>
      </c>
      <c r="D170" s="14">
        <f t="shared" si="4"/>
        <v>0.2131053953596478</v>
      </c>
    </row>
    <row r="171" spans="1:4" ht="12.75">
      <c r="A171" s="13">
        <f t="shared" si="5"/>
        <v>121.18974999999956</v>
      </c>
      <c r="C171" s="14">
        <f t="shared" si="3"/>
        <v>0.018654064860896824</v>
      </c>
      <c r="D171" s="14">
        <f t="shared" si="4"/>
        <v>0.26476170082329986</v>
      </c>
    </row>
    <row r="172" spans="1:4" ht="12.75">
      <c r="A172" s="13">
        <f t="shared" si="5"/>
        <v>122.04699999999956</v>
      </c>
      <c r="C172" s="14">
        <f t="shared" si="3"/>
        <v>0.07288890396019099</v>
      </c>
      <c r="D172" s="14">
        <f t="shared" si="4"/>
        <v>0.3173707773458858</v>
      </c>
    </row>
    <row r="173" spans="1:4" ht="12.75">
      <c r="A173" s="13">
        <f t="shared" si="5"/>
        <v>122.90424999999955</v>
      </c>
      <c r="C173" s="14">
        <f t="shared" si="3"/>
        <v>0.12803350017784965</v>
      </c>
      <c r="D173" s="14">
        <f t="shared" si="4"/>
        <v>0.3709143587919499</v>
      </c>
    </row>
    <row r="174" spans="1:4" ht="12.75">
      <c r="A174" s="13">
        <f t="shared" si="5"/>
        <v>123.76149999999954</v>
      </c>
      <c r="C174" s="14">
        <f t="shared" si="3"/>
        <v>0.18407065430315583</v>
      </c>
      <c r="D174" s="14">
        <f t="shared" si="4"/>
        <v>0.4253747144242226</v>
      </c>
    </row>
    <row r="175" spans="1:4" ht="12.75">
      <c r="A175" s="13">
        <f t="shared" si="5"/>
        <v>124.61874999999954</v>
      </c>
      <c r="C175" s="14">
        <f t="shared" si="3"/>
        <v>0.24098366829228723</v>
      </c>
      <c r="D175" s="14">
        <f t="shared" si="4"/>
        <v>0.48073463018754126</v>
      </c>
    </row>
    <row r="176" spans="1:4" ht="12.75">
      <c r="A176" s="13">
        <f t="shared" si="5"/>
        <v>125.47599999999953</v>
      </c>
      <c r="C176" s="14">
        <f t="shared" si="3"/>
        <v>0.29875632790611917</v>
      </c>
      <c r="D176" s="14">
        <f t="shared" si="4"/>
        <v>0.536977390782809</v>
      </c>
    </row>
    <row r="177" spans="1:4" ht="12.75">
      <c r="A177" s="13">
        <f t="shared" si="5"/>
        <v>126.33324999999952</v>
      </c>
      <c r="C177" s="14">
        <f t="shared" si="3"/>
        <v>0.3573728860745007</v>
      </c>
      <c r="D177" s="14">
        <f t="shared" si="4"/>
        <v>0.5940867624922532</v>
      </c>
    </row>
    <row r="178" spans="1:4" ht="12.75">
      <c r="A178" s="13">
        <f t="shared" si="5"/>
        <v>127.19049999999952</v>
      </c>
      <c r="C178" s="14">
        <f t="shared" si="3"/>
        <v>0.4168180469518745</v>
      </c>
      <c r="D178" s="14">
        <f t="shared" si="4"/>
        <v>0.6520469767194044</v>
      </c>
    </row>
    <row r="179" spans="1:4" ht="12.75">
      <c r="A179" s="13">
        <f t="shared" si="5"/>
        <v>128.04774999999952</v>
      </c>
      <c r="C179" s="14">
        <f t="shared" si="3"/>
        <v>0.47707695063111544</v>
      </c>
      <c r="D179" s="14">
        <f t="shared" si="4"/>
        <v>0.7108427142093916</v>
      </c>
    </row>
    <row r="180" spans="1:4" ht="12.75">
      <c r="A180" s="13">
        <f t="shared" si="5"/>
        <v>128.90499999999952</v>
      </c>
      <c r="C180" s="14">
        <f t="shared" si="3"/>
        <v>0.5381351584838541</v>
      </c>
      <c r="D180" s="14">
        <f t="shared" si="4"/>
        <v>0.7704590899169546</v>
      </c>
    </row>
    <row r="181" spans="1:4" ht="12.75">
      <c r="A181" s="13">
        <f t="shared" si="5"/>
        <v>129.7622499999995</v>
      </c>
      <c r="C181" s="14">
        <f t="shared" si="3"/>
        <v>0.5999786390977562</v>
      </c>
      <c r="D181" s="14">
        <f t="shared" si="4"/>
        <v>0.8308816384913627</v>
      </c>
    </row>
    <row r="182" spans="1:4" ht="12.75">
      <c r="A182" s="13">
        <f t="shared" si="5"/>
        <v>130.6194999999995</v>
      </c>
      <c r="C182" s="14">
        <f t="shared" si="3"/>
        <v>0.6625937547823924</v>
      </c>
      <c r="D182" s="14">
        <f t="shared" si="4"/>
        <v>0.892096300349138</v>
      </c>
    </row>
    <row r="183" spans="1:4" ht="12.75">
      <c r="A183" s="13">
        <f t="shared" si="5"/>
        <v>131.4767499999995</v>
      </c>
      <c r="C183" s="14">
        <f t="shared" si="3"/>
        <v>0.725967248617394</v>
      </c>
      <c r="D183" s="14">
        <f t="shared" si="4"/>
        <v>0.9540894083068991</v>
      </c>
    </row>
    <row r="184" spans="1:4" ht="12.75">
      <c r="A184" s="13">
        <f t="shared" si="5"/>
        <v>132.3339999999995</v>
      </c>
      <c r="C184" s="14">
        <f t="shared" si="3"/>
        <v>0.7900862320172308</v>
      </c>
      <c r="D184" s="14">
        <f t="shared" si="4"/>
        <v>1.016847674748405</v>
      </c>
    </row>
    <row r="185" spans="1:4" ht="12.75">
      <c r="A185" s="13">
        <f t="shared" si="5"/>
        <v>133.19124999999948</v>
      </c>
      <c r="C185" s="14">
        <f t="shared" si="3"/>
        <v>0.8549381727892325</v>
      </c>
      <c r="D185" s="14">
        <f t="shared" si="4"/>
        <v>1.0803581793009585</v>
      </c>
    </row>
    <row r="186" spans="1:4" ht="12.75">
      <c r="A186" s="13">
        <f t="shared" si="5"/>
        <v>134.04849999999948</v>
      </c>
      <c r="C186" s="14">
        <f t="shared" si="3"/>
        <v>0.9205108836619047</v>
      </c>
      <c r="D186" s="14">
        <f t="shared" si="4"/>
        <v>1.1446083569978356</v>
      </c>
    </row>
    <row r="187" spans="1:4" ht="12.75">
      <c r="A187" s="13">
        <f t="shared" si="5"/>
        <v>134.90574999999947</v>
      </c>
      <c r="C187" s="14">
        <f t="shared" si="3"/>
        <v>0.9867925112621521</v>
      </c>
      <c r="D187" s="14">
        <f t="shared" si="4"/>
        <v>1.2095859869046421</v>
      </c>
    </row>
    <row r="188" spans="1:4" ht="12.75">
      <c r="A188" s="13">
        <f t="shared" si="5"/>
        <v>135.76299999999947</v>
      </c>
      <c r="C188" s="14">
        <f t="shared" si="3"/>
        <v>1.0537715255212845</v>
      </c>
      <c r="D188" s="14">
        <f t="shared" si="4"/>
        <v>1.2752791811882105</v>
      </c>
    </row>
    <row r="189" spans="1:4" ht="12.75">
      <c r="A189" s="13">
        <f t="shared" si="5"/>
        <v>136.62024999999946</v>
      </c>
      <c r="C189" s="14">
        <f t="shared" si="3"/>
        <v>1.1214367094902826</v>
      </c>
      <c r="D189" s="14">
        <f t="shared" si="4"/>
        <v>1.3416763746087526</v>
      </c>
    </row>
    <row r="190" spans="1:4" ht="12.75">
      <c r="A190" s="13">
        <f t="shared" si="5"/>
        <v>137.47749999999945</v>
      </c>
      <c r="C190" s="14">
        <f t="shared" si="3"/>
        <v>1.1897771495462308</v>
      </c>
      <c r="D190" s="14">
        <f t="shared" si="4"/>
        <v>1.4087663144156295</v>
      </c>
    </row>
    <row r="191" spans="1:4" ht="12.75">
      <c r="A191" s="13">
        <f t="shared" si="5"/>
        <v>138.33474999999945</v>
      </c>
      <c r="C191" s="14">
        <f t="shared" si="3"/>
        <v>1.2587822259725527</v>
      </c>
      <c r="D191" s="14">
        <f t="shared" si="4"/>
        <v>1.4765380506295287</v>
      </c>
    </row>
    <row r="192" spans="1:4" ht="12.75">
      <c r="A192" s="13">
        <f t="shared" si="5"/>
        <v>139.19199999999944</v>
      </c>
      <c r="C192" s="14">
        <f t="shared" si="3"/>
        <v>1.3284416038963656</v>
      </c>
      <c r="D192" s="14">
        <f t="shared" si="4"/>
        <v>1.5449809266931709</v>
      </c>
    </row>
    <row r="193" spans="1:4" ht="12.75">
      <c r="A193" s="13">
        <f t="shared" si="5"/>
        <v>140.04924999999943</v>
      </c>
      <c r="C193" s="14">
        <f t="shared" si="3"/>
        <v>1.3987452245677048</v>
      </c>
      <c r="D193" s="14">
        <f t="shared" si="4"/>
        <v>1.614084570475228</v>
      </c>
    </row>
    <row r="194" spans="1:4" ht="12.75">
      <c r="A194" s="13">
        <f t="shared" si="5"/>
        <v>140.90649999999943</v>
      </c>
      <c r="C194" s="14">
        <f t="shared" si="3"/>
        <v>1.4696832969653144</v>
      </c>
      <c r="D194" s="14">
        <f t="shared" si="4"/>
        <v>1.6838388856115785</v>
      </c>
    </row>
    <row r="195" spans="1:4" ht="12.75">
      <c r="A195" s="13">
        <f t="shared" si="5"/>
        <v>141.76374999999942</v>
      </c>
      <c r="C195" s="14">
        <f t="shared" si="3"/>
        <v>1.5412462897152892</v>
      </c>
      <c r="D195" s="14">
        <f t="shared" si="4"/>
        <v>1.7542340431692338</v>
      </c>
    </row>
    <row r="196" spans="1:4" ht="12.75">
      <c r="A196" s="13">
        <f t="shared" si="5"/>
        <v>142.6209999999994</v>
      </c>
      <c r="C196" s="14">
        <f t="shared" si="3"/>
        <v>1.6134249233088838</v>
      </c>
      <c r="D196" s="14">
        <f t="shared" si="4"/>
        <v>1.825260473619565</v>
      </c>
    </row>
    <row r="197" spans="1:4" ht="12.75">
      <c r="A197" s="13">
        <f t="shared" si="5"/>
        <v>143.4782499999994</v>
      </c>
      <c r="C197" s="14">
        <f t="shared" si="3"/>
        <v>1.6862101626066845</v>
      </c>
      <c r="D197" s="14">
        <f t="shared" si="4"/>
        <v>1.8969088591069365</v>
      </c>
    </row>
    <row r="198" spans="1:4" ht="12.75">
      <c r="A198" s="13">
        <f t="shared" si="5"/>
        <v>144.3354999999994</v>
      </c>
      <c r="C198" s="14">
        <f t="shared" si="3"/>
        <v>1.7595932096173357</v>
      </c>
      <c r="D198" s="14">
        <f t="shared" si="4"/>
        <v>1.969170126000897</v>
      </c>
    </row>
    <row r="199" spans="1:4" ht="12.75">
      <c r="A199" s="13">
        <f t="shared" si="5"/>
        <v>145.1927499999994</v>
      </c>
      <c r="C199" s="14">
        <f t="shared" si="3"/>
        <v>1.8335654965389523</v>
      </c>
      <c r="D199" s="14">
        <f t="shared" si="4"/>
        <v>2.0420354377193775</v>
      </c>
    </row>
    <row r="200" spans="1:4" ht="12.75">
      <c r="A200" s="13">
        <f t="shared" si="5"/>
        <v>146.0499999999994</v>
      </c>
      <c r="C200" s="14">
        <f t="shared" si="3"/>
        <v>1.908118679052194</v>
      </c>
      <c r="D200" s="14">
        <f t="shared" si="4"/>
        <v>2.115496187811992</v>
      </c>
    </row>
    <row r="202" spans="1:4" ht="12.75">
      <c r="A202" t="s">
        <v>17</v>
      </c>
      <c r="C202" s="8">
        <f>AVERAGE(C100:C200)</f>
        <v>-0.17485627182366423</v>
      </c>
      <c r="D202" s="8">
        <f>AVERAGE(D100:D200)</f>
        <v>0.1326295687404721</v>
      </c>
    </row>
  </sheetData>
  <sheetProtection/>
  <mergeCells count="15">
    <mergeCell ref="A21:C21"/>
    <mergeCell ref="A1:G1"/>
    <mergeCell ref="A17:C17"/>
    <mergeCell ref="A19:C19"/>
    <mergeCell ref="A20:C20"/>
    <mergeCell ref="A12:C12"/>
    <mergeCell ref="A14:C14"/>
    <mergeCell ref="D6:E6"/>
    <mergeCell ref="D7:E7"/>
    <mergeCell ref="D11:E11"/>
    <mergeCell ref="A15:C15"/>
    <mergeCell ref="A6:C6"/>
    <mergeCell ref="A7:C7"/>
    <mergeCell ref="A8:C8"/>
    <mergeCell ref="A11:C11"/>
  </mergeCells>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Delphi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dzm45q</dc:creator>
  <cp:keywords/>
  <dc:description/>
  <cp:lastModifiedBy>dzm45q</cp:lastModifiedBy>
  <dcterms:created xsi:type="dcterms:W3CDTF">2005-08-09T12:18:15Z</dcterms:created>
  <dcterms:modified xsi:type="dcterms:W3CDTF">2005-08-10T17:59:50Z</dcterms:modified>
  <cp:category/>
  <cp:version/>
  <cp:contentType/>
  <cp:contentStatus/>
</cp:coreProperties>
</file>